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casanovas\Desktop\PAGINA WEB\2022\11-NOVIEMBRE 2022\"/>
    </mc:Choice>
  </mc:AlternateContent>
  <bookViews>
    <workbookView xWindow="0" yWindow="0" windowWidth="20565" windowHeight="10920"/>
  </bookViews>
  <sheets>
    <sheet name="P2 Presupuesto Aprobado-Ejec " sheetId="2" r:id="rId1"/>
  </sheets>
  <definedNames>
    <definedName name="_xlnm.Print_Area" localSheetId="0">'P2 Presupuesto Aprobado-Ejec '!$C$1:$R$89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2" l="1"/>
  <c r="L44" i="2" l="1"/>
  <c r="M44" i="2"/>
  <c r="N44" i="2"/>
  <c r="O44" i="2"/>
  <c r="P44" i="2"/>
  <c r="Q44" i="2"/>
  <c r="J26" i="2" l="1"/>
  <c r="J34" i="2"/>
  <c r="J32" i="2"/>
  <c r="J28" i="2"/>
  <c r="J27" i="2"/>
  <c r="J24" i="2"/>
  <c r="J23" i="2"/>
  <c r="J22" i="2"/>
  <c r="J20" i="2"/>
  <c r="J19" i="2"/>
  <c r="J17" i="2"/>
  <c r="J16" i="2"/>
  <c r="J14" i="2"/>
  <c r="J13" i="2"/>
  <c r="R13" i="2" s="1"/>
  <c r="J12" i="2"/>
  <c r="J11" i="2"/>
  <c r="J10" i="2"/>
  <c r="K44" i="2" l="1"/>
  <c r="G44" i="2"/>
  <c r="H44" i="2"/>
  <c r="I44" i="2"/>
  <c r="J44" i="2"/>
  <c r="G30" i="2" l="1"/>
  <c r="G28" i="2"/>
  <c r="G24" i="2"/>
  <c r="G9" i="2" l="1"/>
  <c r="F44" i="2"/>
  <c r="Q51" i="2" l="1"/>
  <c r="Q25" i="2"/>
  <c r="Q15" i="2"/>
  <c r="Q9" i="2"/>
  <c r="Q80" i="2"/>
  <c r="Q77" i="2"/>
  <c r="Q74" i="2"/>
  <c r="Q69" i="2"/>
  <c r="Q66" i="2"/>
  <c r="Q61" i="2"/>
  <c r="Q35" i="2"/>
  <c r="Q82" i="2" l="1"/>
  <c r="E69" i="2"/>
  <c r="E66" i="2"/>
  <c r="E61" i="2"/>
  <c r="E51" i="2"/>
  <c r="E35" i="2"/>
  <c r="E25" i="2"/>
  <c r="E15" i="2"/>
  <c r="E9" i="2"/>
  <c r="R10" i="2" l="1"/>
  <c r="P80" i="2" l="1"/>
  <c r="O80" i="2"/>
  <c r="N80" i="2"/>
  <c r="P77" i="2"/>
  <c r="O77" i="2"/>
  <c r="N77" i="2"/>
  <c r="P74" i="2"/>
  <c r="O74" i="2"/>
  <c r="N74" i="2"/>
  <c r="P69" i="2"/>
  <c r="O69" i="2"/>
  <c r="N69" i="2"/>
  <c r="P66" i="2"/>
  <c r="O66" i="2"/>
  <c r="N66" i="2"/>
  <c r="P61" i="2"/>
  <c r="O61" i="2"/>
  <c r="N61" i="2"/>
  <c r="P51" i="2"/>
  <c r="O51" i="2"/>
  <c r="N51" i="2"/>
  <c r="P35" i="2"/>
  <c r="O35" i="2"/>
  <c r="N35" i="2"/>
  <c r="P25" i="2"/>
  <c r="O25" i="2"/>
  <c r="N25" i="2"/>
  <c r="P15" i="2"/>
  <c r="O15" i="2"/>
  <c r="N15" i="2"/>
  <c r="P9" i="2"/>
  <c r="O9" i="2"/>
  <c r="N9" i="2"/>
  <c r="P82" i="2" l="1"/>
  <c r="O82" i="2"/>
  <c r="N82" i="2"/>
  <c r="M80" i="2"/>
  <c r="M77" i="2"/>
  <c r="M74" i="2"/>
  <c r="M69" i="2"/>
  <c r="M66" i="2"/>
  <c r="M61" i="2"/>
  <c r="M51" i="2"/>
  <c r="M35" i="2"/>
  <c r="M25" i="2"/>
  <c r="M15" i="2"/>
  <c r="M9" i="2"/>
  <c r="M82" i="2" l="1"/>
  <c r="R43" i="2"/>
  <c r="L35" i="2"/>
  <c r="R28" i="2"/>
  <c r="R29" i="2"/>
  <c r="R30" i="2"/>
  <c r="R31" i="2"/>
  <c r="R32" i="2"/>
  <c r="R33" i="2"/>
  <c r="R34" i="2"/>
  <c r="R36" i="2"/>
  <c r="R37" i="2"/>
  <c r="R38" i="2"/>
  <c r="R39" i="2"/>
  <c r="R40" i="2"/>
  <c r="R41" i="2"/>
  <c r="R42" i="2"/>
  <c r="R45" i="2"/>
  <c r="R46" i="2"/>
  <c r="R47" i="2"/>
  <c r="R48" i="2"/>
  <c r="R49" i="2"/>
  <c r="R50" i="2"/>
  <c r="R52" i="2"/>
  <c r="R53" i="2"/>
  <c r="R54" i="2"/>
  <c r="R55" i="2"/>
  <c r="R56" i="2"/>
  <c r="R57" i="2"/>
  <c r="R58" i="2"/>
  <c r="R59" i="2"/>
  <c r="R60" i="2"/>
  <c r="R62" i="2"/>
  <c r="R63" i="2"/>
  <c r="R64" i="2"/>
  <c r="R65" i="2"/>
  <c r="R67" i="2"/>
  <c r="R68" i="2"/>
  <c r="R70" i="2"/>
  <c r="R71" i="2"/>
  <c r="R72" i="2"/>
  <c r="R75" i="2"/>
  <c r="R76" i="2"/>
  <c r="R78" i="2"/>
  <c r="R79" i="2"/>
  <c r="R81" i="2"/>
  <c r="R80" i="2" s="1"/>
  <c r="R11" i="2"/>
  <c r="R12" i="2"/>
  <c r="R14" i="2"/>
  <c r="R16" i="2"/>
  <c r="R17" i="2"/>
  <c r="R18" i="2"/>
  <c r="R19" i="2"/>
  <c r="R20" i="2"/>
  <c r="R22" i="2"/>
  <c r="R23" i="2"/>
  <c r="G15" i="2"/>
  <c r="H9" i="2"/>
  <c r="H15" i="2"/>
  <c r="H25" i="2"/>
  <c r="J9" i="2"/>
  <c r="F15" i="2"/>
  <c r="L9" i="2"/>
  <c r="K15" i="2"/>
  <c r="I9" i="2"/>
  <c r="F77" i="2"/>
  <c r="F9" i="2"/>
  <c r="F74" i="2"/>
  <c r="E80" i="2"/>
  <c r="F80" i="2"/>
  <c r="G80" i="2"/>
  <c r="H80" i="2"/>
  <c r="I80" i="2"/>
  <c r="J80" i="2"/>
  <c r="K80" i="2"/>
  <c r="L80" i="2"/>
  <c r="D80" i="2"/>
  <c r="E74" i="2"/>
  <c r="G74" i="2"/>
  <c r="H74" i="2"/>
  <c r="I74" i="2"/>
  <c r="J74" i="2"/>
  <c r="K74" i="2"/>
  <c r="L74" i="2"/>
  <c r="D74" i="2"/>
  <c r="E77" i="2"/>
  <c r="G77" i="2"/>
  <c r="H77" i="2"/>
  <c r="I77" i="2"/>
  <c r="J77" i="2"/>
  <c r="K77" i="2"/>
  <c r="L77" i="2"/>
  <c r="D77" i="2"/>
  <c r="G69" i="2"/>
  <c r="H69" i="2"/>
  <c r="I69" i="2"/>
  <c r="J69" i="2"/>
  <c r="K69" i="2"/>
  <c r="L69" i="2"/>
  <c r="F69" i="2"/>
  <c r="G66" i="2"/>
  <c r="H66" i="2"/>
  <c r="I66" i="2"/>
  <c r="J66" i="2"/>
  <c r="K66" i="2"/>
  <c r="L66" i="2"/>
  <c r="F66" i="2"/>
  <c r="G61" i="2"/>
  <c r="H61" i="2"/>
  <c r="I61" i="2"/>
  <c r="J61" i="2"/>
  <c r="K61" i="2"/>
  <c r="L61" i="2"/>
  <c r="F61" i="2"/>
  <c r="F51" i="2"/>
  <c r="G35" i="2"/>
  <c r="F35" i="2"/>
  <c r="L25" i="2"/>
  <c r="K25" i="2"/>
  <c r="K51" i="2"/>
  <c r="L51" i="2"/>
  <c r="J51" i="2"/>
  <c r="H35" i="2"/>
  <c r="I35" i="2"/>
  <c r="K35" i="2"/>
  <c r="K9" i="2"/>
  <c r="J35" i="2"/>
  <c r="J25" i="2"/>
  <c r="R24" i="2"/>
  <c r="R21" i="2"/>
  <c r="I51" i="2"/>
  <c r="I25" i="2"/>
  <c r="I15" i="2"/>
  <c r="H51" i="2"/>
  <c r="G51" i="2"/>
  <c r="G25" i="2"/>
  <c r="E82" i="2" l="1"/>
  <c r="R77" i="2"/>
  <c r="R74" i="2"/>
  <c r="R69" i="2"/>
  <c r="R61" i="2"/>
  <c r="R9" i="2"/>
  <c r="R35" i="2"/>
  <c r="R51" i="2"/>
  <c r="R66" i="2"/>
  <c r="R44" i="2"/>
  <c r="R15" i="2"/>
  <c r="J15" i="2"/>
  <c r="J82" i="2" s="1"/>
  <c r="L15" i="2"/>
  <c r="L82" i="2" s="1"/>
  <c r="K82" i="2"/>
  <c r="G82" i="2"/>
  <c r="I82" i="2"/>
  <c r="H82" i="2"/>
  <c r="D69" i="2" l="1"/>
  <c r="D66" i="2"/>
  <c r="D61" i="2"/>
  <c r="D51" i="2"/>
  <c r="D35" i="2"/>
  <c r="D25" i="2"/>
  <c r="D15" i="2"/>
  <c r="D9" i="2"/>
  <c r="D82" i="2" l="1"/>
  <c r="R26" i="2"/>
  <c r="R25" i="2" s="1"/>
  <c r="F25" i="2"/>
  <c r="F82" i="2" s="1"/>
  <c r="R82" i="2" s="1"/>
</calcChain>
</file>

<file path=xl/sharedStrings.xml><?xml version="1.0" encoding="utf-8"?>
<sst xmlns="http://schemas.openxmlformats.org/spreadsheetml/2006/main" count="107" uniqueCount="107">
  <si>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</si>
  <si>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</si>
  <si>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</si>
  <si>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</si>
  <si>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</si>
  <si>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</si>
  <si>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</si>
  <si>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</si>
  <si>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</si>
  <si>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</si>
  <si>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</si>
  <si>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</si>
  <si>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</si>
  <si>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</si>
  <si>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</si>
  <si>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</si>
  <si>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</si>
  <si>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</si>
  <si>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</si>
  <si>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</si>
  <si>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</si>
  <si>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</si>
  <si>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</si>
  <si>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</si>
  <si>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</si>
  <si>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</si>
  <si>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</si>
  <si>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</si>
  <si>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</si>
  <si>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</si>
  <si>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</si>
  <si>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</si>
  <si>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</si>
  <si>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</si>
  <si>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</si>
  <si>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</si>
  <si>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</si>
  <si>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</si>
  <si>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</si>
  <si>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</si>
  <si>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</si>
  <si>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</si>
  <si>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</si>
  <si>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</si>
  <si>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</si>
  <si>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</si>
  <si>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</si>
  <si>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</si>
  <si>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</si>
  <si>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</si>
  <si>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</si>
  <si>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</si>
  <si>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</si>
  <si>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</si>
  <si>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</si>
  <si>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</si>
  <si>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</si>
  <si>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</si>
  <si>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</si>
  <si>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</si>
  <si>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</si>
  <si>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</si>
  <si>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</si>
  <si>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</si>
  <si>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</si>
  <si>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</si>
  <si>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</si>
  <si>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</si>
  <si>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</si>
  <si>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</si>
  <si>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</si>
  <si>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</si>
  <si>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</si>
  <si>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</si>
  <si>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</si>
  <si>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</si>
  <si>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</si>
  <si>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</si>
  <si>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</si>
  <si>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</si>
  <si>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</si>
  <si>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</si>
  <si>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</si>
  <si>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</si>
  <si>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</si>
  <si>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</si>
  <si>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</si>
  <si>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</si>
  <si>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</si>
  <si>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</si>
  <si>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</si>
  <si>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</si>
  <si>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</si>
  <si>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</si>
  <si>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Superintendencia del Mercado de Valores</t>
  </si>
  <si>
    <r>
      <rPr>
        <b/>
        <sz val="11"/>
        <color theme="1"/>
        <rFont val="Calibri"/>
        <family val="2"/>
        <scheme val="minor"/>
      </rPr>
      <t>Preparado por:</t>
    </r>
    <r>
      <rPr>
        <sz val="11"/>
        <color theme="1"/>
        <rFont val="Calibri"/>
        <family val="2"/>
        <scheme val="minor"/>
      </rPr>
      <t>_____________________________</t>
    </r>
  </si>
  <si>
    <r>
      <rPr>
        <b/>
        <sz val="11"/>
        <color theme="1"/>
        <rFont val="Calibri"/>
        <family val="2"/>
        <scheme val="minor"/>
      </rPr>
      <t>Revisado por:_</t>
    </r>
    <r>
      <rPr>
        <sz val="11"/>
        <color theme="1"/>
        <rFont val="Calibri"/>
        <family val="2"/>
        <scheme val="minor"/>
      </rPr>
      <t>____________________________</t>
    </r>
  </si>
  <si>
    <t xml:space="preserve">                                       Windrys Sánchez Féliz</t>
  </si>
  <si>
    <r>
      <t xml:space="preserve">                             </t>
    </r>
    <r>
      <rPr>
        <b/>
        <sz val="11"/>
        <color theme="1"/>
        <rFont val="Calibri"/>
        <family val="2"/>
        <scheme val="minor"/>
      </rPr>
      <t xml:space="preserve">       Enc. Sección Presupuesto</t>
    </r>
  </si>
  <si>
    <t>Año 2022</t>
  </si>
  <si>
    <t>oportunamente contratados o, en los casos de gastos sin contraprestación, por haberse cumplido los requisitos administrativos dispuestos</t>
  </si>
  <si>
    <t xml:space="preserve">por el reglamento de la presente Ley.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</si>
  <si>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</si>
  <si>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</si>
  <si>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</si>
  <si>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                 </t>
    </r>
    <r>
      <rPr>
        <b/>
        <sz val="11"/>
        <color theme="1"/>
        <rFont val="Calibri"/>
        <family val="2"/>
        <scheme val="minor"/>
      </rPr>
      <t xml:space="preserve">                Encargado Financiero</t>
    </r>
  </si>
  <si>
    <r>
      <t xml:space="preserve">                                    </t>
    </r>
    <r>
      <rPr>
        <b/>
        <sz val="11"/>
        <color theme="1"/>
        <rFont val="Calibri"/>
        <family val="2"/>
        <scheme val="minor"/>
      </rPr>
      <t>Edgar Castillo Rivas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</si>
</sst>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3" fillId="0" borderId="0" xfId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165" fontId="2" fillId="2" borderId="2" xfId="0" applyNumberFormat="1" applyFont="1" applyFill="1" applyBorder="1"/>
    <xf numFmtId="166" fontId="0" fillId="0" borderId="0" xfId="0" applyNumberFormat="1"/>
    <xf numFmtId="43" fontId="0" fillId="0" borderId="0" xfId="1" applyFont="1"/>
    <xf numFmtId="43" fontId="2" fillId="3" borderId="7" xfId="1" applyFont="1" applyFill="1" applyBorder="1" applyAlignment="1">
      <alignment horizontal="center"/>
    </xf>
    <xf numFmtId="43" fontId="3" fillId="0" borderId="1" xfId="1" applyFont="1" applyBorder="1"/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horizontal="right" wrapText="1"/>
    </xf>
    <xf numFmtId="165" fontId="3" fillId="0" borderId="0" xfId="1" applyNumberFormat="1" applyFont="1" applyAlignment="1">
      <alignment wrapText="1"/>
    </xf>
    <xf numFmtId="43" fontId="3" fillId="0" borderId="0" xfId="1" applyFont="1" applyAlignment="1">
      <alignment wrapText="1"/>
    </xf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5" fontId="0" fillId="0" borderId="0" xfId="0" applyNumberFormat="1" applyAlignment="1">
      <alignment vertic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0" fillId="0" borderId="0" xfId="0" applyNumberForma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49158</xdr:rowOff>
    </xdr:from>
    <xdr:to>
      <xdr:col>2</xdr:col>
      <xdr:colOff>2647950</xdr:colOff>
      <xdr:row>4</xdr:row>
      <xdr:rowOff>181880</xdr:rowOff>
    </xdr:to>
    <xdr:pic>
      <xdr:nvPicPr>
        <xdr:cNvPr id="5" name="Imagen 4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9158"/>
          <a:ext cx="2590800" cy="999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561975</xdr:colOff>
      <xdr:row>0</xdr:row>
      <xdr:rowOff>57150</xdr:rowOff>
    </xdr:from>
    <xdr:to>
      <xdr:col>17</xdr:col>
      <xdr:colOff>914401</xdr:colOff>
      <xdr:row>4</xdr:row>
      <xdr:rowOff>189872</xdr:rowOff>
    </xdr:to>
    <xdr:pic>
      <xdr:nvPicPr>
        <xdr:cNvPr id="4" name="Imagen 3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7150"/>
          <a:ext cx="2714626" cy="999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7"/>
  <sheetViews>
    <sheetView showGridLines="0" tabSelected="1" view="pageBreakPreview" topLeftCell="A17" zoomScale="60" zoomScaleNormal="100" workbookViewId="0">
      <selection activeCell="H45" sqref="H45"/>
    </sheetView>
  </sheetViews>
  <sheetFormatPr defaultColWidth="11.42578125" defaultRowHeight="15" x14ac:dyDescent="0.25"/>
  <cols>
    <col min="3" max="3" width="82.42578125" customWidth="1"/>
    <col min="4" max="4" width="17.5703125" customWidth="1"/>
    <col min="5" max="5" width="19.28515625" customWidth="1"/>
    <col min="6" max="7" width="11.5703125" customWidth="1"/>
    <col min="8" max="8" width="11.42578125" customWidth="1"/>
    <col min="9" max="11" width="11.5703125" customWidth="1"/>
    <col min="12" max="13" width="11.5703125" bestFit="1" customWidth="1"/>
    <col min="14" max="14" width="11.42578125" customWidth="1"/>
    <col min="15" max="15" width="12.5703125" bestFit="1" customWidth="1"/>
    <col min="16" max="16" width="11.42578125" customWidth="1"/>
    <col min="17" max="17" width="11.5703125" style="17" hidden="1" customWidth="1"/>
    <col min="18" max="18" width="14" customWidth="1"/>
  </cols>
  <sheetData>
    <row r="1" spans="3:19" ht="21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3:19" ht="15.75" x14ac:dyDescent="0.25">
      <c r="C2" s="46" t="s">
        <v>99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3:19" ht="15.75" customHeight="1" x14ac:dyDescent="0.25">
      <c r="C3" s="48" t="s">
        <v>91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3:19" ht="15.75" customHeight="1" x14ac:dyDescent="0.25">
      <c r="C4" s="37" t="s">
        <v>76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3:19" ht="25.5" customHeight="1" x14ac:dyDescent="0.25">
      <c r="C6" s="43" t="s">
        <v>66</v>
      </c>
      <c r="D6" s="44" t="s">
        <v>93</v>
      </c>
      <c r="E6" s="44" t="s">
        <v>92</v>
      </c>
      <c r="F6" s="38" t="s">
        <v>90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3:19" x14ac:dyDescent="0.25">
      <c r="C7" s="43"/>
      <c r="D7" s="45"/>
      <c r="E7" s="45"/>
      <c r="F7" s="7" t="s">
        <v>78</v>
      </c>
      <c r="G7" s="7" t="s">
        <v>79</v>
      </c>
      <c r="H7" s="7" t="s">
        <v>80</v>
      </c>
      <c r="I7" s="7" t="s">
        <v>81</v>
      </c>
      <c r="J7" s="8" t="s">
        <v>82</v>
      </c>
      <c r="K7" s="7" t="s">
        <v>83</v>
      </c>
      <c r="L7" s="8" t="s">
        <v>84</v>
      </c>
      <c r="M7" s="7" t="s">
        <v>85</v>
      </c>
      <c r="N7" s="7" t="s">
        <v>86</v>
      </c>
      <c r="O7" s="7" t="s">
        <v>87</v>
      </c>
      <c r="P7" s="7" t="s">
        <v>88</v>
      </c>
      <c r="Q7" s="18" t="s">
        <v>89</v>
      </c>
      <c r="R7" s="7" t="s">
        <v>77</v>
      </c>
    </row>
    <row r="8" spans="3:19" x14ac:dyDescent="0.2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9"/>
      <c r="R8" s="2"/>
    </row>
    <row r="9" spans="3:19" x14ac:dyDescent="0.25">
      <c r="C9" s="3" t="s">
        <v>1</v>
      </c>
      <c r="D9" s="20">
        <f>SUM(D10:D14)</f>
        <v>690302754</v>
      </c>
      <c r="E9" s="10">
        <f>SUM(E10:E14)</f>
        <v>0</v>
      </c>
      <c r="F9" s="22">
        <f>SUM(F10:F14)</f>
        <v>36040634</v>
      </c>
      <c r="G9" s="22">
        <f>SUM(G10:G14)</f>
        <v>35347157.920000002</v>
      </c>
      <c r="H9" s="22">
        <f t="shared" ref="H9:M9" si="0">SUM(H10:H14)</f>
        <v>35453406.549999997</v>
      </c>
      <c r="I9" s="22">
        <f t="shared" si="0"/>
        <v>36306864.940000005</v>
      </c>
      <c r="J9" s="22">
        <f>SUM(J10:J14)</f>
        <v>65420055.840000004</v>
      </c>
      <c r="K9" s="22">
        <f t="shared" si="0"/>
        <v>35583077.700884998</v>
      </c>
      <c r="L9" s="22">
        <f t="shared" si="0"/>
        <v>65536990</v>
      </c>
      <c r="M9" s="22">
        <f t="shared" si="0"/>
        <v>42779654</v>
      </c>
      <c r="N9" s="22">
        <f t="shared" ref="N9:P9" si="1">SUM(N10:N14)</f>
        <v>40620450</v>
      </c>
      <c r="O9" s="22">
        <f t="shared" si="1"/>
        <v>96746941</v>
      </c>
      <c r="P9" s="22">
        <f t="shared" si="1"/>
        <v>43036116</v>
      </c>
      <c r="Q9" s="20">
        <f>SUM(Q10:Q14)</f>
        <v>0</v>
      </c>
      <c r="R9" s="25">
        <f>SUM(R10:R14)</f>
        <v>532871347.950885</v>
      </c>
    </row>
    <row r="10" spans="3:19" x14ac:dyDescent="0.25">
      <c r="C10" s="4" t="s">
        <v>2</v>
      </c>
      <c r="D10" s="26">
        <v>485033863</v>
      </c>
      <c r="E10" s="13">
        <v>0</v>
      </c>
      <c r="F10" s="12">
        <v>31034064</v>
      </c>
      <c r="G10" s="12">
        <v>29563420.069999997</v>
      </c>
      <c r="H10" s="12">
        <v>29938667.23</v>
      </c>
      <c r="I10" s="12">
        <v>31088656.330000002</v>
      </c>
      <c r="J10" s="12">
        <f>26100862.54+1000000+27952.42+475307.25+1557887.52</f>
        <v>29162009.73</v>
      </c>
      <c r="K10" s="12">
        <v>29956222</v>
      </c>
      <c r="L10" s="12">
        <v>28884004</v>
      </c>
      <c r="M10" s="12">
        <v>34656537</v>
      </c>
      <c r="N10" s="12">
        <v>35153669</v>
      </c>
      <c r="O10" s="12">
        <v>27104670</v>
      </c>
      <c r="P10" s="12">
        <v>37283861</v>
      </c>
      <c r="Q10" s="13"/>
      <c r="R10" s="13">
        <f>SUM(F10:Q10)</f>
        <v>343825780.36000001</v>
      </c>
    </row>
    <row r="11" spans="3:19" x14ac:dyDescent="0.25">
      <c r="C11" s="4" t="s">
        <v>3</v>
      </c>
      <c r="D11" s="26">
        <v>54085421</v>
      </c>
      <c r="E11" s="13">
        <v>0</v>
      </c>
      <c r="F11" s="12">
        <v>1205063</v>
      </c>
      <c r="G11" s="12">
        <v>2073284.6</v>
      </c>
      <c r="H11" s="12">
        <v>1484799.2</v>
      </c>
      <c r="I11" s="12">
        <v>1202688.44</v>
      </c>
      <c r="J11" s="12">
        <f>421682.25+152800+402590</f>
        <v>977072.25</v>
      </c>
      <c r="K11" s="12">
        <v>1468123.27</v>
      </c>
      <c r="L11" s="12">
        <v>1122708</v>
      </c>
      <c r="M11" s="12">
        <v>3880520</v>
      </c>
      <c r="N11" s="12">
        <v>1449731</v>
      </c>
      <c r="O11" s="12">
        <v>34962862</v>
      </c>
      <c r="P11" s="12">
        <v>1717434</v>
      </c>
      <c r="Q11" s="13"/>
      <c r="R11" s="13">
        <f t="shared" ref="R11:R72" si="2">SUM(F11:Q11)</f>
        <v>51544285.759999998</v>
      </c>
    </row>
    <row r="12" spans="3:19" x14ac:dyDescent="0.25">
      <c r="C12" s="4" t="s">
        <v>4</v>
      </c>
      <c r="D12" s="26">
        <v>2178000</v>
      </c>
      <c r="E12" s="13">
        <v>0</v>
      </c>
      <c r="F12" s="12">
        <v>302100</v>
      </c>
      <c r="G12" s="12">
        <v>256300</v>
      </c>
      <c r="H12" s="12">
        <v>368306</v>
      </c>
      <c r="I12" s="12">
        <v>181500</v>
      </c>
      <c r="J12" s="12">
        <f>46800+181500</f>
        <v>228300</v>
      </c>
      <c r="K12" s="12">
        <v>286000</v>
      </c>
      <c r="L12" s="12">
        <v>215500</v>
      </c>
      <c r="M12" s="12">
        <v>194700</v>
      </c>
      <c r="N12" s="12">
        <v>195258</v>
      </c>
      <c r="O12" s="12">
        <v>209300</v>
      </c>
      <c r="P12" s="12">
        <v>220500</v>
      </c>
      <c r="Q12" s="13"/>
      <c r="R12" s="13">
        <f t="shared" si="2"/>
        <v>2657764</v>
      </c>
      <c r="S12" s="9"/>
    </row>
    <row r="13" spans="3:19" x14ac:dyDescent="0.25">
      <c r="C13" s="4" t="s">
        <v>5</v>
      </c>
      <c r="D13" s="26">
        <v>104447226</v>
      </c>
      <c r="E13" s="13">
        <v>0</v>
      </c>
      <c r="F13" s="12">
        <v>45254</v>
      </c>
      <c r="G13" s="12">
        <v>0</v>
      </c>
      <c r="H13" s="12">
        <v>119885.15</v>
      </c>
      <c r="I13" s="12">
        <v>315247.83</v>
      </c>
      <c r="J13" s="12">
        <f>106513+31416119.26</f>
        <v>31522632.260000002</v>
      </c>
      <c r="K13" s="12">
        <v>326250</v>
      </c>
      <c r="L13" s="12">
        <v>31756834</v>
      </c>
      <c r="M13" s="12">
        <v>530895</v>
      </c>
      <c r="N13" s="12">
        <v>414013</v>
      </c>
      <c r="O13" s="12">
        <v>31095851</v>
      </c>
      <c r="P13" s="12">
        <v>429338</v>
      </c>
      <c r="Q13" s="13"/>
      <c r="R13" s="13">
        <f>SUM(F13:Q13)</f>
        <v>96556200.24000001</v>
      </c>
    </row>
    <row r="14" spans="3:19" x14ac:dyDescent="0.25">
      <c r="C14" s="4" t="s">
        <v>6</v>
      </c>
      <c r="D14" s="26">
        <v>44558244</v>
      </c>
      <c r="E14" s="13">
        <v>0</v>
      </c>
      <c r="F14" s="12">
        <v>3454153</v>
      </c>
      <c r="G14" s="12">
        <v>3454153.25</v>
      </c>
      <c r="H14" s="12">
        <v>3541748.97</v>
      </c>
      <c r="I14" s="12">
        <v>3518772.3400000003</v>
      </c>
      <c r="J14" s="12">
        <f>1811101.57+1572796.37+146143.66</f>
        <v>3530041.6000000006</v>
      </c>
      <c r="K14" s="12">
        <v>3546482.4308850002</v>
      </c>
      <c r="L14" s="12">
        <v>3557944</v>
      </c>
      <c r="M14" s="12">
        <v>3517002</v>
      </c>
      <c r="N14" s="12">
        <v>3407779</v>
      </c>
      <c r="O14" s="12">
        <v>3374258</v>
      </c>
      <c r="P14" s="12">
        <v>3384983</v>
      </c>
      <c r="Q14" s="13"/>
      <c r="R14" s="13">
        <f t="shared" si="2"/>
        <v>38287317.590884998</v>
      </c>
    </row>
    <row r="15" spans="3:19" x14ac:dyDescent="0.25">
      <c r="C15" s="3" t="s">
        <v>7</v>
      </c>
      <c r="D15" s="11">
        <f>SUM(D16:D24)</f>
        <v>171620496.99000001</v>
      </c>
      <c r="E15" s="11">
        <f>SUM(E16:E24)</f>
        <v>0</v>
      </c>
      <c r="F15" s="22">
        <f>SUM(F16:F24)</f>
        <v>6872559</v>
      </c>
      <c r="G15" s="22">
        <f t="shared" ref="G15:M15" si="3">SUM(G16:G24)</f>
        <v>15485003.150000002</v>
      </c>
      <c r="H15" s="22">
        <f t="shared" si="3"/>
        <v>9366375.6799999997</v>
      </c>
      <c r="I15" s="22">
        <f t="shared" si="3"/>
        <v>9193415.2800000012</v>
      </c>
      <c r="J15" s="22">
        <f>SUM(J16:J24)</f>
        <v>10155393.25</v>
      </c>
      <c r="K15" s="22">
        <f t="shared" si="3"/>
        <v>17179364.390000001</v>
      </c>
      <c r="L15" s="22">
        <f t="shared" si="3"/>
        <v>14233589</v>
      </c>
      <c r="M15" s="22">
        <f t="shared" si="3"/>
        <v>15907831</v>
      </c>
      <c r="N15" s="22">
        <f t="shared" ref="N15:P15" si="4">SUM(N16:N24)</f>
        <v>13251534</v>
      </c>
      <c r="O15" s="22">
        <f t="shared" si="4"/>
        <v>9466402</v>
      </c>
      <c r="P15" s="22">
        <f t="shared" si="4"/>
        <v>10787524</v>
      </c>
      <c r="Q15" s="11">
        <f>SUM(Q16:Q24)</f>
        <v>0</v>
      </c>
      <c r="R15" s="25">
        <f>SUM(R16:R24)</f>
        <v>131898990.75</v>
      </c>
    </row>
    <row r="16" spans="3:19" x14ac:dyDescent="0.25">
      <c r="C16" s="4" t="s">
        <v>8</v>
      </c>
      <c r="D16" s="26">
        <v>17687049.989999998</v>
      </c>
      <c r="E16" s="13">
        <v>0</v>
      </c>
      <c r="F16" s="12">
        <v>1376270</v>
      </c>
      <c r="G16" s="12">
        <v>1365490.37</v>
      </c>
      <c r="H16" s="12">
        <v>888106.32</v>
      </c>
      <c r="I16" s="12">
        <v>936161.44000000006</v>
      </c>
      <c r="J16" s="12">
        <f>140058.07+455214.13+626111.56+1286+7000</f>
        <v>1229669.76</v>
      </c>
      <c r="K16" s="12">
        <v>990570.74</v>
      </c>
      <c r="L16" s="12">
        <v>1005421</v>
      </c>
      <c r="M16" s="12">
        <v>1356751</v>
      </c>
      <c r="N16" s="12">
        <v>997817</v>
      </c>
      <c r="O16" s="12">
        <v>1019826</v>
      </c>
      <c r="P16" s="12">
        <v>928434</v>
      </c>
      <c r="Q16" s="13"/>
      <c r="R16" s="13">
        <f t="shared" si="2"/>
        <v>12094517.629999999</v>
      </c>
    </row>
    <row r="17" spans="3:18" x14ac:dyDescent="0.25">
      <c r="C17" s="4" t="s">
        <v>9</v>
      </c>
      <c r="D17" s="26">
        <v>21190050</v>
      </c>
      <c r="E17" s="13">
        <v>0</v>
      </c>
      <c r="F17" s="12">
        <v>100</v>
      </c>
      <c r="G17" s="12">
        <v>16756</v>
      </c>
      <c r="H17" s="12">
        <v>23450</v>
      </c>
      <c r="I17" s="12">
        <v>1200324.5499999998</v>
      </c>
      <c r="J17" s="12">
        <f>1712320.76</f>
        <v>1712320.76</v>
      </c>
      <c r="K17" s="12">
        <v>6259244.4799999995</v>
      </c>
      <c r="L17" s="12">
        <v>5494076</v>
      </c>
      <c r="M17" s="12">
        <v>1558656</v>
      </c>
      <c r="N17" s="12">
        <v>960076</v>
      </c>
      <c r="O17" s="12">
        <v>253456</v>
      </c>
      <c r="P17" s="12">
        <v>178519</v>
      </c>
      <c r="Q17" s="13"/>
      <c r="R17" s="13">
        <f t="shared" si="2"/>
        <v>17656978.789999999</v>
      </c>
    </row>
    <row r="18" spans="3:18" x14ac:dyDescent="0.25">
      <c r="C18" s="4" t="s">
        <v>10</v>
      </c>
      <c r="D18" s="26">
        <v>3609096</v>
      </c>
      <c r="E18" s="13">
        <v>0</v>
      </c>
      <c r="F18" s="12">
        <v>6150</v>
      </c>
      <c r="G18" s="12">
        <v>2400</v>
      </c>
      <c r="H18" s="12">
        <v>15350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12023</v>
      </c>
      <c r="P18" s="12">
        <v>0</v>
      </c>
      <c r="Q18" s="13"/>
      <c r="R18" s="13">
        <f t="shared" si="2"/>
        <v>35923</v>
      </c>
    </row>
    <row r="19" spans="3:18" x14ac:dyDescent="0.25">
      <c r="C19" s="4" t="s">
        <v>11</v>
      </c>
      <c r="D19" s="26">
        <v>3958463</v>
      </c>
      <c r="E19" s="13">
        <v>0</v>
      </c>
      <c r="F19" s="12">
        <v>360</v>
      </c>
      <c r="G19" s="12">
        <v>60</v>
      </c>
      <c r="H19" s="12">
        <v>270</v>
      </c>
      <c r="I19" s="12">
        <v>0</v>
      </c>
      <c r="J19" s="12">
        <f>9000+500+605</f>
        <v>10105</v>
      </c>
      <c r="K19" s="12">
        <v>0</v>
      </c>
      <c r="L19" s="12">
        <v>2980</v>
      </c>
      <c r="M19" s="12">
        <v>57511</v>
      </c>
      <c r="N19" s="12">
        <v>660</v>
      </c>
      <c r="O19" s="12">
        <v>31412</v>
      </c>
      <c r="P19" s="12">
        <v>60</v>
      </c>
      <c r="Q19" s="13"/>
      <c r="R19" s="13">
        <f t="shared" si="2"/>
        <v>103418</v>
      </c>
    </row>
    <row r="20" spans="3:18" x14ac:dyDescent="0.25">
      <c r="C20" s="4" t="s">
        <v>12</v>
      </c>
      <c r="D20" s="26">
        <v>3397162</v>
      </c>
      <c r="E20" s="13">
        <v>0</v>
      </c>
      <c r="F20" s="12">
        <v>136421</v>
      </c>
      <c r="G20" s="12">
        <v>169461.11</v>
      </c>
      <c r="H20" s="12">
        <v>186912</v>
      </c>
      <c r="I20" s="12">
        <v>372532.2</v>
      </c>
      <c r="J20" s="12">
        <f>72111.11+19045.5</f>
        <v>91156.61</v>
      </c>
      <c r="K20" s="12">
        <v>72111.11</v>
      </c>
      <c r="L20" s="12">
        <v>136421</v>
      </c>
      <c r="M20" s="12">
        <v>286080</v>
      </c>
      <c r="N20" s="12">
        <v>3323249</v>
      </c>
      <c r="O20" s="12">
        <v>739873</v>
      </c>
      <c r="P20" s="12">
        <v>1000674</v>
      </c>
      <c r="Q20" s="13"/>
      <c r="R20" s="13">
        <f t="shared" si="2"/>
        <v>6514891.0300000003</v>
      </c>
    </row>
    <row r="21" spans="3:18" x14ac:dyDescent="0.25">
      <c r="C21" s="4" t="s">
        <v>13</v>
      </c>
      <c r="D21" s="26">
        <v>50390705</v>
      </c>
      <c r="E21" s="13">
        <v>0</v>
      </c>
      <c r="F21" s="12">
        <v>3921134</v>
      </c>
      <c r="G21" s="12">
        <v>4086481.14</v>
      </c>
      <c r="H21" s="12">
        <v>3919546.77</v>
      </c>
      <c r="I21" s="12">
        <v>4092084.8100000005</v>
      </c>
      <c r="J21" s="12">
        <v>4101192.28</v>
      </c>
      <c r="K21" s="12">
        <v>4058989.1900000004</v>
      </c>
      <c r="L21" s="12">
        <v>4137307</v>
      </c>
      <c r="M21" s="12">
        <v>6892762</v>
      </c>
      <c r="N21" s="12">
        <v>3986423</v>
      </c>
      <c r="O21" s="12">
        <v>3874987</v>
      </c>
      <c r="P21" s="12">
        <v>3892577</v>
      </c>
      <c r="Q21" s="13"/>
      <c r="R21" s="13">
        <f t="shared" si="2"/>
        <v>46963484.189999998</v>
      </c>
    </row>
    <row r="22" spans="3:18" x14ac:dyDescent="0.25">
      <c r="C22" s="4" t="s">
        <v>14</v>
      </c>
      <c r="D22" s="26">
        <v>6396800</v>
      </c>
      <c r="E22" s="13">
        <v>0</v>
      </c>
      <c r="F22" s="12">
        <v>52880</v>
      </c>
      <c r="G22" s="12">
        <v>7651</v>
      </c>
      <c r="H22" s="12">
        <v>83999.99</v>
      </c>
      <c r="I22" s="12">
        <v>95139.199999999997</v>
      </c>
      <c r="J22" s="12">
        <f>6487.55+224154.8+2550+119180.01</f>
        <v>352372.36</v>
      </c>
      <c r="K22" s="12">
        <v>108536.4</v>
      </c>
      <c r="L22" s="12">
        <v>124447</v>
      </c>
      <c r="M22" s="12">
        <v>248946</v>
      </c>
      <c r="N22" s="12">
        <v>82630</v>
      </c>
      <c r="O22" s="12">
        <v>132742</v>
      </c>
      <c r="P22" s="12">
        <v>92940</v>
      </c>
      <c r="Q22" s="13"/>
      <c r="R22" s="13">
        <f t="shared" si="2"/>
        <v>1382283.9500000002</v>
      </c>
    </row>
    <row r="23" spans="3:18" x14ac:dyDescent="0.25">
      <c r="C23" s="4" t="s">
        <v>15</v>
      </c>
      <c r="D23" s="26">
        <v>59427971</v>
      </c>
      <c r="E23" s="13">
        <v>0</v>
      </c>
      <c r="F23" s="12">
        <v>1379244</v>
      </c>
      <c r="G23" s="12">
        <v>9793132.0300000012</v>
      </c>
      <c r="H23" s="12">
        <v>4054489</v>
      </c>
      <c r="I23" s="12">
        <v>2489621.08</v>
      </c>
      <c r="J23" s="12">
        <f>112595.94+12230+42960+51411.42+3000+40000+341412.53+686119.65+793283.5+32111.27</f>
        <v>2115124.31</v>
      </c>
      <c r="K23" s="12">
        <v>5563278.3099999996</v>
      </c>
      <c r="L23" s="12">
        <v>3151807</v>
      </c>
      <c r="M23" s="12">
        <v>5187630</v>
      </c>
      <c r="N23" s="12">
        <v>3385057</v>
      </c>
      <c r="O23" s="12">
        <v>3293352</v>
      </c>
      <c r="P23" s="12">
        <v>4423711</v>
      </c>
      <c r="Q23" s="13"/>
      <c r="R23" s="13">
        <f t="shared" si="2"/>
        <v>44836445.729999997</v>
      </c>
    </row>
    <row r="24" spans="3:18" x14ac:dyDescent="0.25">
      <c r="C24" s="4" t="s">
        <v>16</v>
      </c>
      <c r="D24" s="26">
        <v>5563200</v>
      </c>
      <c r="E24" s="13">
        <v>0</v>
      </c>
      <c r="F24" s="12">
        <v>0</v>
      </c>
      <c r="G24" s="12">
        <f>43571.5</f>
        <v>43571.5</v>
      </c>
      <c r="H24" s="12">
        <v>194251.6</v>
      </c>
      <c r="I24" s="12">
        <v>7552</v>
      </c>
      <c r="J24" s="12">
        <f>21240+106200+416012.17</f>
        <v>543452.16999999993</v>
      </c>
      <c r="K24" s="12">
        <v>126634.15999999999</v>
      </c>
      <c r="L24" s="12">
        <v>181130</v>
      </c>
      <c r="M24" s="12">
        <v>319495</v>
      </c>
      <c r="N24" s="12">
        <v>515622</v>
      </c>
      <c r="O24" s="12">
        <v>108731</v>
      </c>
      <c r="P24" s="12">
        <v>270609</v>
      </c>
      <c r="Q24" s="13"/>
      <c r="R24" s="13">
        <f t="shared" si="2"/>
        <v>2311048.4299999997</v>
      </c>
    </row>
    <row r="25" spans="3:18" x14ac:dyDescent="0.25">
      <c r="C25" s="3" t="s">
        <v>17</v>
      </c>
      <c r="D25" s="11">
        <f>SUM(D26:D34)</f>
        <v>23470015</v>
      </c>
      <c r="E25" s="11">
        <f>SUM(E26:E34)</f>
        <v>0</v>
      </c>
      <c r="F25" s="22">
        <f>SUM(F26:F34)</f>
        <v>680598</v>
      </c>
      <c r="G25" s="22">
        <f t="shared" ref="G25:J25" si="5">SUM(G26:G34)</f>
        <v>909702.4</v>
      </c>
      <c r="H25" s="22">
        <f t="shared" si="5"/>
        <v>1078715.17</v>
      </c>
      <c r="I25" s="22">
        <f t="shared" si="5"/>
        <v>1295063.3599999999</v>
      </c>
      <c r="J25" s="22">
        <f t="shared" si="5"/>
        <v>1567218.39</v>
      </c>
      <c r="K25" s="22">
        <f>SUM(K26:K34)</f>
        <v>1689411.7</v>
      </c>
      <c r="L25" s="22">
        <f>SUM(L26:L34)</f>
        <v>1086339</v>
      </c>
      <c r="M25" s="22">
        <f>SUM(M26:M34)</f>
        <v>1153808</v>
      </c>
      <c r="N25" s="22">
        <f t="shared" ref="N25:P25" si="6">SUM(N26:N34)</f>
        <v>1471127</v>
      </c>
      <c r="O25" s="22">
        <f t="shared" si="6"/>
        <v>1320040</v>
      </c>
      <c r="P25" s="22">
        <f t="shared" si="6"/>
        <v>1639802</v>
      </c>
      <c r="Q25" s="11">
        <f>SUM(Q26:Q34)</f>
        <v>0</v>
      </c>
      <c r="R25" s="25">
        <f>SUM(R26:R34)</f>
        <v>13891825.02</v>
      </c>
    </row>
    <row r="26" spans="3:18" x14ac:dyDescent="0.25">
      <c r="C26" s="4" t="s">
        <v>18</v>
      </c>
      <c r="D26" s="26">
        <v>1326504</v>
      </c>
      <c r="E26" s="13">
        <v>0</v>
      </c>
      <c r="F26" s="12">
        <v>34631</v>
      </c>
      <c r="G26" s="12">
        <v>114624</v>
      </c>
      <c r="H26" s="12">
        <v>76487</v>
      </c>
      <c r="I26" s="12">
        <v>40261</v>
      </c>
      <c r="J26" s="12">
        <f>70918.9</f>
        <v>70918.899999999994</v>
      </c>
      <c r="K26" s="12">
        <v>74355</v>
      </c>
      <c r="L26" s="12">
        <v>158698</v>
      </c>
      <c r="M26" s="12">
        <v>53551</v>
      </c>
      <c r="N26" s="12">
        <v>90591</v>
      </c>
      <c r="O26" s="12">
        <v>91736</v>
      </c>
      <c r="P26" s="12">
        <v>54703</v>
      </c>
      <c r="Q26" s="13"/>
      <c r="R26" s="13">
        <f t="shared" si="2"/>
        <v>860555.9</v>
      </c>
    </row>
    <row r="27" spans="3:18" x14ac:dyDescent="0.25">
      <c r="C27" s="4" t="s">
        <v>19</v>
      </c>
      <c r="D27" s="26">
        <v>1321000</v>
      </c>
      <c r="E27" s="13">
        <v>0</v>
      </c>
      <c r="F27" s="12">
        <v>0</v>
      </c>
      <c r="G27" s="12">
        <v>0</v>
      </c>
      <c r="H27" s="12">
        <v>28036.799999999999</v>
      </c>
      <c r="I27" s="12">
        <v>36419.910000000003</v>
      </c>
      <c r="J27" s="12">
        <f>132160+8260</f>
        <v>140420</v>
      </c>
      <c r="K27" s="12">
        <v>0</v>
      </c>
      <c r="L27" s="12">
        <v>70633</v>
      </c>
      <c r="M27" s="12">
        <v>0</v>
      </c>
      <c r="N27" s="12">
        <v>85610</v>
      </c>
      <c r="O27" s="12">
        <v>1695</v>
      </c>
      <c r="P27" s="12">
        <v>0</v>
      </c>
      <c r="Q27" s="13"/>
      <c r="R27" s="13">
        <f t="shared" si="2"/>
        <v>362814.71</v>
      </c>
    </row>
    <row r="28" spans="3:18" x14ac:dyDescent="0.25">
      <c r="C28" s="4" t="s">
        <v>20</v>
      </c>
      <c r="D28" s="26">
        <v>2287066</v>
      </c>
      <c r="E28" s="13">
        <v>0</v>
      </c>
      <c r="F28" s="12">
        <v>0</v>
      </c>
      <c r="G28" s="12">
        <f>6800</f>
        <v>6800</v>
      </c>
      <c r="H28" s="12">
        <v>1873</v>
      </c>
      <c r="I28" s="12">
        <v>188968.97999999998</v>
      </c>
      <c r="J28" s="12">
        <f>30796.21+50000</f>
        <v>80796.209999999992</v>
      </c>
      <c r="K28" s="12">
        <v>468937.9</v>
      </c>
      <c r="L28" s="12">
        <v>0</v>
      </c>
      <c r="M28" s="12">
        <v>39551</v>
      </c>
      <c r="N28" s="12">
        <v>172453</v>
      </c>
      <c r="O28" s="12">
        <v>115117</v>
      </c>
      <c r="P28" s="12">
        <v>164209</v>
      </c>
      <c r="Q28" s="13"/>
      <c r="R28" s="13">
        <f t="shared" si="2"/>
        <v>1238706.0899999999</v>
      </c>
    </row>
    <row r="29" spans="3:18" x14ac:dyDescent="0.25">
      <c r="C29" s="4" t="s">
        <v>21</v>
      </c>
      <c r="D29" s="26">
        <v>355000</v>
      </c>
      <c r="E29" s="13">
        <v>0</v>
      </c>
      <c r="F29" s="12">
        <v>3799</v>
      </c>
      <c r="G29" s="12">
        <v>890</v>
      </c>
      <c r="H29" s="12">
        <v>56063.71</v>
      </c>
      <c r="I29" s="12">
        <v>0</v>
      </c>
      <c r="J29" s="12">
        <v>27081</v>
      </c>
      <c r="K29" s="12">
        <v>0</v>
      </c>
      <c r="L29" s="12">
        <v>0</v>
      </c>
      <c r="M29" s="12">
        <v>0</v>
      </c>
      <c r="N29" s="12">
        <v>1677</v>
      </c>
      <c r="O29" s="12">
        <v>0</v>
      </c>
      <c r="P29" s="12">
        <v>30680</v>
      </c>
      <c r="Q29" s="13"/>
      <c r="R29" s="13">
        <f t="shared" si="2"/>
        <v>120190.70999999999</v>
      </c>
    </row>
    <row r="30" spans="3:18" x14ac:dyDescent="0.25">
      <c r="C30" s="4" t="s">
        <v>22</v>
      </c>
      <c r="D30" s="26">
        <v>1043350</v>
      </c>
      <c r="E30" s="13">
        <v>0</v>
      </c>
      <c r="F30" s="12">
        <v>2440</v>
      </c>
      <c r="G30" s="12">
        <f>3089</f>
        <v>3089</v>
      </c>
      <c r="H30" s="12">
        <v>4373</v>
      </c>
      <c r="I30" s="12">
        <v>0</v>
      </c>
      <c r="J30" s="12">
        <v>5780</v>
      </c>
      <c r="K30" s="12">
        <v>32087.07</v>
      </c>
      <c r="L30" s="12">
        <v>5306</v>
      </c>
      <c r="M30" s="12">
        <v>12370</v>
      </c>
      <c r="N30" s="12">
        <v>560</v>
      </c>
      <c r="O30" s="12">
        <v>97656</v>
      </c>
      <c r="P30" s="12">
        <v>2471</v>
      </c>
      <c r="Q30" s="13"/>
      <c r="R30" s="13">
        <f t="shared" si="2"/>
        <v>166132.07</v>
      </c>
    </row>
    <row r="31" spans="3:18" x14ac:dyDescent="0.25">
      <c r="C31" s="4" t="s">
        <v>23</v>
      </c>
      <c r="D31" s="26">
        <v>112000</v>
      </c>
      <c r="E31" s="13">
        <v>0</v>
      </c>
      <c r="F31" s="12">
        <v>924</v>
      </c>
      <c r="G31" s="12">
        <v>4198</v>
      </c>
      <c r="H31" s="12">
        <v>87126.26</v>
      </c>
      <c r="I31" s="12">
        <v>0</v>
      </c>
      <c r="J31" s="12">
        <v>3100</v>
      </c>
      <c r="K31" s="12">
        <v>100</v>
      </c>
      <c r="L31" s="12">
        <v>778</v>
      </c>
      <c r="M31" s="12">
        <v>63730</v>
      </c>
      <c r="N31" s="12">
        <v>346</v>
      </c>
      <c r="O31" s="12">
        <v>2905</v>
      </c>
      <c r="P31" s="12">
        <v>2621</v>
      </c>
      <c r="Q31" s="13"/>
      <c r="R31" s="13">
        <f t="shared" si="2"/>
        <v>165828.26</v>
      </c>
    </row>
    <row r="32" spans="3:18" x14ac:dyDescent="0.25">
      <c r="C32" s="4" t="s">
        <v>24</v>
      </c>
      <c r="D32" s="26">
        <v>9833200</v>
      </c>
      <c r="E32" s="13">
        <v>0</v>
      </c>
      <c r="F32" s="12">
        <v>509003</v>
      </c>
      <c r="G32" s="12">
        <v>508484</v>
      </c>
      <c r="H32" s="12">
        <v>760040</v>
      </c>
      <c r="I32" s="12">
        <v>776448.35</v>
      </c>
      <c r="J32" s="12">
        <f>797536+2767</f>
        <v>800303</v>
      </c>
      <c r="K32" s="12">
        <v>752393</v>
      </c>
      <c r="L32" s="12">
        <v>751149</v>
      </c>
      <c r="M32" s="12">
        <v>820309</v>
      </c>
      <c r="N32" s="12">
        <v>771906</v>
      </c>
      <c r="O32" s="12">
        <v>982384</v>
      </c>
      <c r="P32" s="12">
        <v>868853</v>
      </c>
      <c r="Q32" s="13"/>
      <c r="R32" s="13">
        <f t="shared" si="2"/>
        <v>8301272.3499999996</v>
      </c>
    </row>
    <row r="33" spans="3:18" x14ac:dyDescent="0.25">
      <c r="C33" s="4" t="s">
        <v>25</v>
      </c>
      <c r="D33" s="26">
        <v>0</v>
      </c>
      <c r="E33" s="13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3"/>
      <c r="R33" s="13">
        <f t="shared" si="2"/>
        <v>0</v>
      </c>
    </row>
    <row r="34" spans="3:18" x14ac:dyDescent="0.25">
      <c r="C34" s="4" t="s">
        <v>26</v>
      </c>
      <c r="D34" s="26">
        <v>7191895</v>
      </c>
      <c r="E34" s="13">
        <v>0</v>
      </c>
      <c r="F34" s="12">
        <v>129801</v>
      </c>
      <c r="G34" s="36">
        <v>271617.40000000002</v>
      </c>
      <c r="H34" s="12">
        <v>64715.4</v>
      </c>
      <c r="I34" s="12">
        <v>252965.12</v>
      </c>
      <c r="J34" s="12">
        <f>163206.28+104080.1+162556.9+8976</f>
        <v>438819.28</v>
      </c>
      <c r="K34" s="12">
        <v>361538.73</v>
      </c>
      <c r="L34" s="12">
        <v>99775</v>
      </c>
      <c r="M34" s="12">
        <v>164297</v>
      </c>
      <c r="N34" s="12">
        <v>347984</v>
      </c>
      <c r="O34" s="12">
        <v>28547</v>
      </c>
      <c r="P34" s="12">
        <v>516265</v>
      </c>
      <c r="Q34" s="13"/>
      <c r="R34" s="13">
        <f t="shared" si="2"/>
        <v>2676324.9300000002</v>
      </c>
    </row>
    <row r="35" spans="3:18" x14ac:dyDescent="0.25">
      <c r="C35" s="3" t="s">
        <v>27</v>
      </c>
      <c r="D35" s="11">
        <f>SUM(D36:D43)</f>
        <v>9262000</v>
      </c>
      <c r="E35" s="11">
        <f>SUM(E36:E43)</f>
        <v>0</v>
      </c>
      <c r="F35" s="22">
        <f>SUM(F36:F43)</f>
        <v>200934</v>
      </c>
      <c r="G35" s="22">
        <f>SUM(G36:G43)</f>
        <v>271175.65999999997</v>
      </c>
      <c r="H35" s="22">
        <f t="shared" ref="H35:I35" si="7">SUM(H36:H43)</f>
        <v>673622.8</v>
      </c>
      <c r="I35" s="22">
        <f t="shared" si="7"/>
        <v>49665.42</v>
      </c>
      <c r="J35" s="22">
        <f>SUM(J36:J43)</f>
        <v>275035</v>
      </c>
      <c r="K35" s="22">
        <f t="shared" ref="K35" si="8">SUM(K36:K43)</f>
        <v>979698.89</v>
      </c>
      <c r="L35" s="22">
        <f>SUM(L36:L43)</f>
        <v>3960387</v>
      </c>
      <c r="M35" s="22">
        <f>SUM(M36:M43)</f>
        <v>1342225</v>
      </c>
      <c r="N35" s="22">
        <f t="shared" ref="N35:P35" si="9">SUM(N36:N43)</f>
        <v>1376097</v>
      </c>
      <c r="O35" s="22">
        <f t="shared" si="9"/>
        <v>69850</v>
      </c>
      <c r="P35" s="22">
        <f t="shared" si="9"/>
        <v>327647</v>
      </c>
      <c r="Q35" s="11">
        <f>SUM(Q36:Q43)</f>
        <v>0</v>
      </c>
      <c r="R35" s="25">
        <f>SUM(R36:R43)</f>
        <v>9526337.7699999996</v>
      </c>
    </row>
    <row r="36" spans="3:18" x14ac:dyDescent="0.25">
      <c r="C36" s="4" t="s">
        <v>28</v>
      </c>
      <c r="D36" s="26">
        <v>7500000</v>
      </c>
      <c r="E36" s="13">
        <v>0</v>
      </c>
      <c r="F36" s="12">
        <v>200934</v>
      </c>
      <c r="G36" s="12">
        <v>271175.65999999997</v>
      </c>
      <c r="H36" s="12">
        <v>673622.8</v>
      </c>
      <c r="I36" s="12">
        <v>49665.42</v>
      </c>
      <c r="J36" s="12">
        <v>275035</v>
      </c>
      <c r="K36" s="12">
        <v>979698.89</v>
      </c>
      <c r="L36" s="12">
        <v>3960387</v>
      </c>
      <c r="M36" s="12">
        <v>1342225</v>
      </c>
      <c r="N36" s="12">
        <v>352825</v>
      </c>
      <c r="O36" s="12">
        <v>69850</v>
      </c>
      <c r="P36" s="12">
        <v>327647</v>
      </c>
      <c r="Q36" s="13"/>
      <c r="R36" s="13">
        <f t="shared" si="2"/>
        <v>8503065.7699999996</v>
      </c>
    </row>
    <row r="37" spans="3:18" x14ac:dyDescent="0.25">
      <c r="C37" s="4" t="s">
        <v>29</v>
      </c>
      <c r="D37" s="26">
        <v>500000</v>
      </c>
      <c r="E37" s="13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3"/>
      <c r="R37" s="13">
        <f t="shared" si="2"/>
        <v>0</v>
      </c>
    </row>
    <row r="38" spans="3:18" x14ac:dyDescent="0.25">
      <c r="C38" s="4" t="s">
        <v>30</v>
      </c>
      <c r="D38" s="26">
        <v>0</v>
      </c>
      <c r="E38" s="13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3"/>
      <c r="R38" s="13">
        <f t="shared" si="2"/>
        <v>0</v>
      </c>
    </row>
    <row r="39" spans="3:18" x14ac:dyDescent="0.25">
      <c r="C39" s="4" t="s">
        <v>31</v>
      </c>
      <c r="D39" s="26">
        <v>0</v>
      </c>
      <c r="E39" s="13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3"/>
      <c r="R39" s="13">
        <f t="shared" si="2"/>
        <v>0</v>
      </c>
    </row>
    <row r="40" spans="3:18" x14ac:dyDescent="0.25">
      <c r="C40" s="4" t="s">
        <v>32</v>
      </c>
      <c r="D40" s="26">
        <v>0</v>
      </c>
      <c r="E40" s="13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3"/>
      <c r="R40" s="13">
        <f t="shared" si="2"/>
        <v>0</v>
      </c>
    </row>
    <row r="41" spans="3:18" x14ac:dyDescent="0.25">
      <c r="C41" s="4" t="s">
        <v>33</v>
      </c>
      <c r="D41" s="26">
        <v>0</v>
      </c>
      <c r="E41" s="13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3"/>
      <c r="R41" s="13">
        <f t="shared" si="2"/>
        <v>0</v>
      </c>
    </row>
    <row r="42" spans="3:18" x14ac:dyDescent="0.25">
      <c r="C42" s="4" t="s">
        <v>34</v>
      </c>
      <c r="D42" s="26">
        <v>1262000</v>
      </c>
      <c r="E42" s="13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1023272</v>
      </c>
      <c r="O42" s="12">
        <v>0</v>
      </c>
      <c r="P42" s="12">
        <v>0</v>
      </c>
      <c r="Q42" s="13"/>
      <c r="R42" s="13">
        <f t="shared" si="2"/>
        <v>1023272</v>
      </c>
    </row>
    <row r="43" spans="3:18" x14ac:dyDescent="0.25">
      <c r="C43" s="4" t="s">
        <v>35</v>
      </c>
      <c r="D43" s="26">
        <v>0</v>
      </c>
      <c r="E43" s="13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3"/>
      <c r="R43" s="13">
        <f>SUM(F43:Q43)</f>
        <v>0</v>
      </c>
    </row>
    <row r="44" spans="3:18" x14ac:dyDescent="0.25">
      <c r="C44" s="3" t="s">
        <v>36</v>
      </c>
      <c r="D44" s="11">
        <v>0</v>
      </c>
      <c r="E44" s="11">
        <v>0</v>
      </c>
      <c r="F44" s="23">
        <f>SUM(F45:F50)</f>
        <v>0</v>
      </c>
      <c r="G44" s="23">
        <f t="shared" ref="G44:J44" si="10">SUM(G45:G50)</f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>SUM(K45:K50)</f>
        <v>0</v>
      </c>
      <c r="L44" s="23">
        <f t="shared" ref="L44:Q44" si="11">SUM(L45:L50)</f>
        <v>0</v>
      </c>
      <c r="M44" s="23">
        <f t="shared" si="11"/>
        <v>0</v>
      </c>
      <c r="N44" s="23">
        <f t="shared" si="11"/>
        <v>0</v>
      </c>
      <c r="O44" s="23">
        <f t="shared" si="11"/>
        <v>0</v>
      </c>
      <c r="P44" s="23">
        <f t="shared" si="11"/>
        <v>0</v>
      </c>
      <c r="Q44" s="23">
        <f t="shared" si="11"/>
        <v>0</v>
      </c>
      <c r="R44" s="23">
        <f>SUM(R45:R50)</f>
        <v>0</v>
      </c>
    </row>
    <row r="45" spans="3:18" x14ac:dyDescent="0.25">
      <c r="C45" s="4" t="s">
        <v>37</v>
      </c>
      <c r="D45" s="26">
        <v>0</v>
      </c>
      <c r="E45" s="13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3"/>
      <c r="R45" s="13">
        <f t="shared" si="2"/>
        <v>0</v>
      </c>
    </row>
    <row r="46" spans="3:18" x14ac:dyDescent="0.25">
      <c r="C46" s="4" t="s">
        <v>38</v>
      </c>
      <c r="D46" s="26">
        <v>0</v>
      </c>
      <c r="E46" s="13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3"/>
      <c r="R46" s="13">
        <f t="shared" si="2"/>
        <v>0</v>
      </c>
    </row>
    <row r="47" spans="3:18" x14ac:dyDescent="0.25">
      <c r="C47" s="4" t="s">
        <v>39</v>
      </c>
      <c r="D47" s="26">
        <v>0</v>
      </c>
      <c r="E47" s="13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3"/>
      <c r="R47" s="13">
        <f t="shared" si="2"/>
        <v>0</v>
      </c>
    </row>
    <row r="48" spans="3:18" x14ac:dyDescent="0.25">
      <c r="C48" s="4" t="s">
        <v>40</v>
      </c>
      <c r="D48" s="26">
        <v>0</v>
      </c>
      <c r="E48" s="13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3"/>
      <c r="R48" s="13">
        <f t="shared" si="2"/>
        <v>0</v>
      </c>
    </row>
    <row r="49" spans="3:18" x14ac:dyDescent="0.25">
      <c r="C49" s="4" t="s">
        <v>41</v>
      </c>
      <c r="D49" s="26">
        <v>0</v>
      </c>
      <c r="E49" s="13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3"/>
      <c r="R49" s="13">
        <f t="shared" si="2"/>
        <v>0</v>
      </c>
    </row>
    <row r="50" spans="3:18" x14ac:dyDescent="0.25">
      <c r="C50" s="4" t="s">
        <v>42</v>
      </c>
      <c r="D50" s="26">
        <v>0</v>
      </c>
      <c r="E50" s="13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3"/>
      <c r="R50" s="13">
        <f t="shared" si="2"/>
        <v>0</v>
      </c>
    </row>
    <row r="51" spans="3:18" x14ac:dyDescent="0.25">
      <c r="C51" s="3" t="s">
        <v>43</v>
      </c>
      <c r="D51" s="11">
        <f>SUM(D52:D60)</f>
        <v>46696399</v>
      </c>
      <c r="E51" s="11">
        <f>SUM(E52:E60)</f>
        <v>0</v>
      </c>
      <c r="F51" s="22">
        <f>SUM(F52:F60)</f>
        <v>0</v>
      </c>
      <c r="G51" s="22">
        <f t="shared" ref="G51:M51" si="12">SUM(G52:G60)</f>
        <v>3981692.54</v>
      </c>
      <c r="H51" s="22">
        <f t="shared" si="12"/>
        <v>140165.81</v>
      </c>
      <c r="I51" s="22">
        <f t="shared" si="12"/>
        <v>187514.23999999999</v>
      </c>
      <c r="J51" s="22">
        <f t="shared" si="12"/>
        <v>2389648.92</v>
      </c>
      <c r="K51" s="22">
        <f t="shared" si="12"/>
        <v>1481126.93</v>
      </c>
      <c r="L51" s="22">
        <f t="shared" si="12"/>
        <v>564834</v>
      </c>
      <c r="M51" s="22">
        <f t="shared" si="12"/>
        <v>1103186</v>
      </c>
      <c r="N51" s="22">
        <f t="shared" ref="N51:P51" si="13">SUM(N52:N60)</f>
        <v>111425</v>
      </c>
      <c r="O51" s="22">
        <f t="shared" si="13"/>
        <v>0</v>
      </c>
      <c r="P51" s="22">
        <f t="shared" si="13"/>
        <v>7856379</v>
      </c>
      <c r="Q51" s="11">
        <f>SUM(Q52:Q60)</f>
        <v>0</v>
      </c>
      <c r="R51" s="22">
        <f t="shared" ref="R51" si="14">SUM(R52:R60)</f>
        <v>17815972.439999998</v>
      </c>
    </row>
    <row r="52" spans="3:18" x14ac:dyDescent="0.25">
      <c r="C52" s="4" t="s">
        <v>44</v>
      </c>
      <c r="D52" s="26">
        <v>10983296</v>
      </c>
      <c r="E52" s="13">
        <v>0</v>
      </c>
      <c r="F52" s="12">
        <v>0</v>
      </c>
      <c r="G52" s="12">
        <v>3553697.54</v>
      </c>
      <c r="H52" s="12">
        <v>135249.95000000001</v>
      </c>
      <c r="I52" s="12">
        <v>77731.240000000005</v>
      </c>
      <c r="J52" s="12">
        <v>104000.01</v>
      </c>
      <c r="K52" s="12">
        <v>575526.93999999994</v>
      </c>
      <c r="L52" s="12">
        <v>404604</v>
      </c>
      <c r="M52" s="12">
        <v>344300</v>
      </c>
      <c r="N52" s="12">
        <v>98530</v>
      </c>
      <c r="O52" s="12">
        <v>0</v>
      </c>
      <c r="P52" s="12">
        <v>4658234</v>
      </c>
      <c r="Q52" s="13"/>
      <c r="R52" s="13">
        <f t="shared" si="2"/>
        <v>9951873.6799999997</v>
      </c>
    </row>
    <row r="53" spans="3:18" x14ac:dyDescent="0.25">
      <c r="C53" s="4" t="s">
        <v>45</v>
      </c>
      <c r="D53" s="26">
        <v>447800</v>
      </c>
      <c r="E53" s="13">
        <v>0</v>
      </c>
      <c r="F53" s="12">
        <v>0</v>
      </c>
      <c r="G53" s="12">
        <v>0</v>
      </c>
      <c r="H53" s="12">
        <v>4915.8599999999997</v>
      </c>
      <c r="I53" s="12">
        <v>0</v>
      </c>
      <c r="J53" s="12">
        <v>2285648.91</v>
      </c>
      <c r="K53" s="12">
        <v>0</v>
      </c>
      <c r="L53" s="12">
        <v>0</v>
      </c>
      <c r="M53" s="12">
        <v>30444</v>
      </c>
      <c r="N53" s="12">
        <v>0</v>
      </c>
      <c r="O53" s="12">
        <v>0</v>
      </c>
      <c r="P53" s="12">
        <v>78173</v>
      </c>
      <c r="Q53" s="13"/>
      <c r="R53" s="13">
        <f t="shared" si="2"/>
        <v>2399181.77</v>
      </c>
    </row>
    <row r="54" spans="3:18" x14ac:dyDescent="0.25">
      <c r="C54" s="4" t="s">
        <v>46</v>
      </c>
      <c r="D54" s="26">
        <v>0</v>
      </c>
      <c r="E54" s="13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3"/>
      <c r="R54" s="13">
        <f t="shared" si="2"/>
        <v>0</v>
      </c>
    </row>
    <row r="55" spans="3:18" x14ac:dyDescent="0.25">
      <c r="C55" s="4" t="s">
        <v>47</v>
      </c>
      <c r="D55" s="26">
        <v>0</v>
      </c>
      <c r="E55" s="13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3"/>
      <c r="R55" s="13">
        <f t="shared" si="2"/>
        <v>0</v>
      </c>
    </row>
    <row r="56" spans="3:18" x14ac:dyDescent="0.25">
      <c r="C56" s="4" t="s">
        <v>48</v>
      </c>
      <c r="D56" s="26">
        <v>6060900</v>
      </c>
      <c r="E56" s="13">
        <v>0</v>
      </c>
      <c r="F56" s="12">
        <v>0</v>
      </c>
      <c r="G56" s="12">
        <v>0</v>
      </c>
      <c r="H56" s="12">
        <v>0</v>
      </c>
      <c r="I56" s="12">
        <v>109783</v>
      </c>
      <c r="J56" s="12">
        <v>0</v>
      </c>
      <c r="K56" s="12">
        <v>905599.99</v>
      </c>
      <c r="L56" s="12">
        <v>3900</v>
      </c>
      <c r="M56" s="12">
        <v>72865</v>
      </c>
      <c r="N56" s="12">
        <v>12895</v>
      </c>
      <c r="O56" s="12">
        <v>0</v>
      </c>
      <c r="P56" s="12">
        <v>0</v>
      </c>
      <c r="Q56" s="13"/>
      <c r="R56" s="13">
        <f t="shared" si="2"/>
        <v>1105042.99</v>
      </c>
    </row>
    <row r="57" spans="3:18" x14ac:dyDescent="0.25">
      <c r="C57" s="4" t="s">
        <v>49</v>
      </c>
      <c r="D57" s="26">
        <v>0</v>
      </c>
      <c r="E57" s="13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3"/>
      <c r="R57" s="13">
        <f t="shared" si="2"/>
        <v>0</v>
      </c>
    </row>
    <row r="58" spans="3:18" x14ac:dyDescent="0.25">
      <c r="C58" s="4" t="s">
        <v>50</v>
      </c>
      <c r="D58" s="26">
        <v>0</v>
      </c>
      <c r="E58" s="13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3"/>
      <c r="R58" s="13">
        <f t="shared" si="2"/>
        <v>0</v>
      </c>
    </row>
    <row r="59" spans="3:18" x14ac:dyDescent="0.25">
      <c r="C59" s="4" t="s">
        <v>51</v>
      </c>
      <c r="D59" s="26">
        <v>29204403</v>
      </c>
      <c r="E59" s="13">
        <v>0</v>
      </c>
      <c r="F59" s="12">
        <v>0</v>
      </c>
      <c r="G59" s="12">
        <v>427995</v>
      </c>
      <c r="H59" s="12">
        <v>0</v>
      </c>
      <c r="I59" s="12">
        <v>0</v>
      </c>
      <c r="J59" s="12">
        <v>0</v>
      </c>
      <c r="K59" s="12">
        <v>0</v>
      </c>
      <c r="L59" s="12">
        <v>156330</v>
      </c>
      <c r="M59" s="12">
        <v>655577</v>
      </c>
      <c r="N59" s="12">
        <v>0</v>
      </c>
      <c r="O59" s="12">
        <v>0</v>
      </c>
      <c r="P59" s="12">
        <v>3119972</v>
      </c>
      <c r="Q59" s="13"/>
      <c r="R59" s="13">
        <f t="shared" si="2"/>
        <v>4359874</v>
      </c>
    </row>
    <row r="60" spans="3:18" x14ac:dyDescent="0.25">
      <c r="C60" s="4" t="s">
        <v>52</v>
      </c>
      <c r="D60" s="26">
        <v>0</v>
      </c>
      <c r="E60" s="13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3">
        <v>0</v>
      </c>
      <c r="R60" s="13">
        <f t="shared" si="2"/>
        <v>0</v>
      </c>
    </row>
    <row r="61" spans="3:18" x14ac:dyDescent="0.25">
      <c r="C61" s="3" t="s">
        <v>53</v>
      </c>
      <c r="D61" s="11">
        <f>SUM(D62:D65)</f>
        <v>0</v>
      </c>
      <c r="E61" s="11">
        <f>SUM(E62:E65)</f>
        <v>0</v>
      </c>
      <c r="F61" s="21">
        <f>SUM(F62:F65)</f>
        <v>0</v>
      </c>
      <c r="G61" s="22">
        <f t="shared" ref="G61:M61" si="15">SUM(G62:G65)</f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ref="N61:P61" si="16">SUM(N62:N65)</f>
        <v>0</v>
      </c>
      <c r="O61" s="22">
        <f t="shared" si="16"/>
        <v>0</v>
      </c>
      <c r="P61" s="22">
        <f t="shared" si="16"/>
        <v>0</v>
      </c>
      <c r="Q61" s="11">
        <f>SUM(Q62:Q65)</f>
        <v>0</v>
      </c>
      <c r="R61" s="22">
        <f t="shared" ref="R61" si="17">SUM(R62:R65)</f>
        <v>0</v>
      </c>
    </row>
    <row r="62" spans="3:18" x14ac:dyDescent="0.25">
      <c r="C62" s="4" t="s">
        <v>54</v>
      </c>
      <c r="D62" s="26">
        <v>0</v>
      </c>
      <c r="E62" s="13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3">
        <v>0</v>
      </c>
      <c r="R62" s="13">
        <f t="shared" si="2"/>
        <v>0</v>
      </c>
    </row>
    <row r="63" spans="3:18" x14ac:dyDescent="0.25">
      <c r="C63" s="4" t="s">
        <v>55</v>
      </c>
      <c r="D63" s="26">
        <v>0</v>
      </c>
      <c r="E63" s="13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3">
        <v>0</v>
      </c>
      <c r="R63" s="13">
        <f t="shared" si="2"/>
        <v>0</v>
      </c>
    </row>
    <row r="64" spans="3:18" x14ac:dyDescent="0.25">
      <c r="C64" s="4" t="s">
        <v>56</v>
      </c>
      <c r="D64" s="26">
        <v>0</v>
      </c>
      <c r="E64" s="13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3">
        <v>0</v>
      </c>
      <c r="R64" s="13">
        <f t="shared" si="2"/>
        <v>0</v>
      </c>
    </row>
    <row r="65" spans="3:18" x14ac:dyDescent="0.25">
      <c r="C65" s="4" t="s">
        <v>57</v>
      </c>
      <c r="D65" s="26">
        <v>0</v>
      </c>
      <c r="E65" s="13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3">
        <v>0</v>
      </c>
      <c r="R65" s="13">
        <f t="shared" si="2"/>
        <v>0</v>
      </c>
    </row>
    <row r="66" spans="3:18" x14ac:dyDescent="0.25">
      <c r="C66" s="3" t="s">
        <v>58</v>
      </c>
      <c r="D66" s="11">
        <f>SUM(D67:D68)</f>
        <v>0</v>
      </c>
      <c r="E66" s="11">
        <f>SUM(E67:E68)</f>
        <v>0</v>
      </c>
      <c r="F66" s="22">
        <f>SUM(F67:F68)</f>
        <v>0</v>
      </c>
      <c r="G66" s="22">
        <f t="shared" ref="G66:M66" si="18">SUM(G67:G68)</f>
        <v>0</v>
      </c>
      <c r="H66" s="22">
        <f t="shared" si="18"/>
        <v>0</v>
      </c>
      <c r="I66" s="22">
        <f t="shared" si="18"/>
        <v>0</v>
      </c>
      <c r="J66" s="22">
        <f t="shared" si="18"/>
        <v>0</v>
      </c>
      <c r="K66" s="22">
        <f t="shared" si="18"/>
        <v>0</v>
      </c>
      <c r="L66" s="22">
        <f t="shared" si="18"/>
        <v>0</v>
      </c>
      <c r="M66" s="22">
        <f t="shared" si="18"/>
        <v>0</v>
      </c>
      <c r="N66" s="22">
        <f t="shared" ref="N66:P66" si="19">SUM(N67:N68)</f>
        <v>0</v>
      </c>
      <c r="O66" s="22">
        <f t="shared" si="19"/>
        <v>0</v>
      </c>
      <c r="P66" s="22">
        <f t="shared" si="19"/>
        <v>0</v>
      </c>
      <c r="Q66" s="11">
        <f>SUM(Q67:Q68)</f>
        <v>0</v>
      </c>
      <c r="R66" s="22">
        <f t="shared" ref="R66" si="20">SUM(R67:R68)</f>
        <v>0</v>
      </c>
    </row>
    <row r="67" spans="3:18" x14ac:dyDescent="0.25">
      <c r="C67" s="4" t="s">
        <v>59</v>
      </c>
      <c r="D67" s="26">
        <v>0</v>
      </c>
      <c r="E67" s="13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3">
        <v>0</v>
      </c>
      <c r="R67" s="13">
        <f t="shared" si="2"/>
        <v>0</v>
      </c>
    </row>
    <row r="68" spans="3:18" x14ac:dyDescent="0.25">
      <c r="C68" s="4" t="s">
        <v>60</v>
      </c>
      <c r="D68" s="26">
        <v>0</v>
      </c>
      <c r="E68" s="13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3">
        <v>0</v>
      </c>
      <c r="R68" s="13">
        <f t="shared" si="2"/>
        <v>0</v>
      </c>
    </row>
    <row r="69" spans="3:18" x14ac:dyDescent="0.25">
      <c r="C69" s="3" t="s">
        <v>61</v>
      </c>
      <c r="D69" s="11">
        <f>SUM(D70:D72)</f>
        <v>0</v>
      </c>
      <c r="E69" s="11">
        <f>SUM(E70:E72)</f>
        <v>0</v>
      </c>
      <c r="F69" s="22">
        <f>SUM(F70:F72)</f>
        <v>0</v>
      </c>
      <c r="G69" s="22">
        <f t="shared" ref="G69:M69" si="21">SUM(G70:G72)</f>
        <v>0</v>
      </c>
      <c r="H69" s="22">
        <f t="shared" si="21"/>
        <v>0</v>
      </c>
      <c r="I69" s="22">
        <f t="shared" si="21"/>
        <v>0</v>
      </c>
      <c r="J69" s="22">
        <f t="shared" si="21"/>
        <v>0</v>
      </c>
      <c r="K69" s="22">
        <f t="shared" si="21"/>
        <v>0</v>
      </c>
      <c r="L69" s="22">
        <f t="shared" si="21"/>
        <v>0</v>
      </c>
      <c r="M69" s="22">
        <f t="shared" si="21"/>
        <v>0</v>
      </c>
      <c r="N69" s="22">
        <f t="shared" ref="N69:P69" si="22">SUM(N70:N72)</f>
        <v>0</v>
      </c>
      <c r="O69" s="22">
        <f t="shared" si="22"/>
        <v>0</v>
      </c>
      <c r="P69" s="22">
        <f t="shared" si="22"/>
        <v>0</v>
      </c>
      <c r="Q69" s="11">
        <f>SUM(Q70:Q72)</f>
        <v>0</v>
      </c>
      <c r="R69" s="22">
        <f t="shared" ref="R69" si="23">SUM(R70:R72)</f>
        <v>0</v>
      </c>
    </row>
    <row r="70" spans="3:18" x14ac:dyDescent="0.25">
      <c r="C70" s="4" t="s">
        <v>62</v>
      </c>
      <c r="D70" s="26">
        <v>0</v>
      </c>
      <c r="E70" s="13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3">
        <v>0</v>
      </c>
      <c r="R70" s="13">
        <f t="shared" si="2"/>
        <v>0</v>
      </c>
    </row>
    <row r="71" spans="3:18" x14ac:dyDescent="0.25">
      <c r="C71" s="4" t="s">
        <v>63</v>
      </c>
      <c r="D71" s="26">
        <v>0</v>
      </c>
      <c r="E71" s="13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0</v>
      </c>
      <c r="R71" s="13">
        <f t="shared" si="2"/>
        <v>0</v>
      </c>
    </row>
    <row r="72" spans="3:18" x14ac:dyDescent="0.25">
      <c r="C72" s="4" t="s">
        <v>64</v>
      </c>
      <c r="D72" s="26">
        <v>0</v>
      </c>
      <c r="E72" s="13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0</v>
      </c>
      <c r="R72" s="13">
        <f t="shared" si="2"/>
        <v>0</v>
      </c>
    </row>
    <row r="73" spans="3:18" x14ac:dyDescent="0.25">
      <c r="C73" s="1" t="s">
        <v>67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 x14ac:dyDescent="0.25">
      <c r="C74" s="3" t="s">
        <v>68</v>
      </c>
      <c r="D74" s="24">
        <f>SUM(D75:D76)</f>
        <v>0</v>
      </c>
      <c r="E74" s="24">
        <f t="shared" ref="E74:M74" si="24">SUM(E75:E76)</f>
        <v>0</v>
      </c>
      <c r="F74" s="24">
        <f>SUM(F75:F76)</f>
        <v>0</v>
      </c>
      <c r="G74" s="24">
        <f t="shared" si="24"/>
        <v>0</v>
      </c>
      <c r="H74" s="24">
        <f t="shared" si="24"/>
        <v>0</v>
      </c>
      <c r="I74" s="24">
        <f t="shared" si="24"/>
        <v>0</v>
      </c>
      <c r="J74" s="24">
        <f t="shared" si="24"/>
        <v>0</v>
      </c>
      <c r="K74" s="24">
        <f t="shared" si="24"/>
        <v>0</v>
      </c>
      <c r="L74" s="24">
        <f t="shared" si="24"/>
        <v>0</v>
      </c>
      <c r="M74" s="24">
        <f t="shared" si="24"/>
        <v>0</v>
      </c>
      <c r="N74" s="24">
        <f t="shared" ref="N74:Q74" si="25">SUM(N75:N76)</f>
        <v>0</v>
      </c>
      <c r="O74" s="24">
        <f t="shared" si="25"/>
        <v>0</v>
      </c>
      <c r="P74" s="24">
        <f t="shared" si="25"/>
        <v>0</v>
      </c>
      <c r="Q74" s="24">
        <f t="shared" si="25"/>
        <v>0</v>
      </c>
      <c r="R74" s="24">
        <f t="shared" ref="R74" si="26">SUM(R75:R76)</f>
        <v>0</v>
      </c>
    </row>
    <row r="75" spans="3:18" x14ac:dyDescent="0.25">
      <c r="C75" s="4" t="s">
        <v>69</v>
      </c>
      <c r="D75" s="5">
        <v>0</v>
      </c>
      <c r="E75" s="5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2">
        <v>0</v>
      </c>
      <c r="N75" s="12">
        <v>0</v>
      </c>
      <c r="O75" s="12">
        <v>0</v>
      </c>
      <c r="P75" s="12">
        <v>0</v>
      </c>
      <c r="Q75" s="5">
        <v>0</v>
      </c>
      <c r="R75" s="13">
        <f t="shared" ref="R75:R81" si="27">SUM(F75:Q75)</f>
        <v>0</v>
      </c>
    </row>
    <row r="76" spans="3:18" x14ac:dyDescent="0.25">
      <c r="C76" s="4" t="s">
        <v>70</v>
      </c>
      <c r="D76" s="5">
        <v>0</v>
      </c>
      <c r="E76" s="5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2">
        <v>0</v>
      </c>
      <c r="N76" s="12">
        <v>0</v>
      </c>
      <c r="O76" s="12">
        <v>0</v>
      </c>
      <c r="P76" s="12">
        <v>0</v>
      </c>
      <c r="Q76" s="5">
        <v>0</v>
      </c>
      <c r="R76" s="13">
        <f t="shared" si="27"/>
        <v>0</v>
      </c>
    </row>
    <row r="77" spans="3:18" x14ac:dyDescent="0.25">
      <c r="C77" s="3" t="s">
        <v>71</v>
      </c>
      <c r="D77" s="25">
        <f>SUM(D78:D79)</f>
        <v>0</v>
      </c>
      <c r="E77" s="25">
        <f t="shared" ref="E77:M77" si="28">SUM(E78:E79)</f>
        <v>0</v>
      </c>
      <c r="F77" s="25">
        <f t="shared" si="28"/>
        <v>0</v>
      </c>
      <c r="G77" s="25">
        <f t="shared" si="28"/>
        <v>0</v>
      </c>
      <c r="H77" s="25">
        <f t="shared" si="28"/>
        <v>0</v>
      </c>
      <c r="I77" s="25">
        <f t="shared" si="28"/>
        <v>0</v>
      </c>
      <c r="J77" s="25">
        <f t="shared" si="28"/>
        <v>0</v>
      </c>
      <c r="K77" s="25">
        <f t="shared" si="28"/>
        <v>0</v>
      </c>
      <c r="L77" s="25">
        <f t="shared" si="28"/>
        <v>0</v>
      </c>
      <c r="M77" s="25">
        <f t="shared" si="28"/>
        <v>0</v>
      </c>
      <c r="N77" s="25">
        <f t="shared" ref="N77:Q77" si="29">SUM(N78:N79)</f>
        <v>0</v>
      </c>
      <c r="O77" s="25">
        <f t="shared" si="29"/>
        <v>0</v>
      </c>
      <c r="P77" s="25">
        <f t="shared" si="29"/>
        <v>0</v>
      </c>
      <c r="Q77" s="25">
        <f t="shared" si="29"/>
        <v>0</v>
      </c>
      <c r="R77" s="25">
        <f t="shared" ref="R77" si="30">SUM(R78:R79)</f>
        <v>0</v>
      </c>
    </row>
    <row r="78" spans="3:18" x14ac:dyDescent="0.25">
      <c r="C78" s="4" t="s">
        <v>72</v>
      </c>
      <c r="D78" s="13">
        <v>0</v>
      </c>
      <c r="E78" s="5">
        <v>0</v>
      </c>
      <c r="F78" s="13">
        <v>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5"/>
      <c r="R78" s="13">
        <f t="shared" si="27"/>
        <v>0</v>
      </c>
    </row>
    <row r="79" spans="3:18" x14ac:dyDescent="0.25">
      <c r="C79" s="4" t="s">
        <v>73</v>
      </c>
      <c r="D79" s="5">
        <v>0</v>
      </c>
      <c r="E79" s="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5">
        <v>0</v>
      </c>
      <c r="R79" s="13">
        <f t="shared" si="27"/>
        <v>0</v>
      </c>
    </row>
    <row r="80" spans="3:18" x14ac:dyDescent="0.25">
      <c r="C80" s="3" t="s">
        <v>74</v>
      </c>
      <c r="D80" s="24">
        <f>D81</f>
        <v>0</v>
      </c>
      <c r="E80" s="24">
        <f t="shared" ref="E80:Q80" si="31">E81</f>
        <v>0</v>
      </c>
      <c r="F80" s="24">
        <f t="shared" si="31"/>
        <v>0</v>
      </c>
      <c r="G80" s="24">
        <f t="shared" si="31"/>
        <v>0</v>
      </c>
      <c r="H80" s="24">
        <f t="shared" si="31"/>
        <v>0</v>
      </c>
      <c r="I80" s="24">
        <f t="shared" si="31"/>
        <v>0</v>
      </c>
      <c r="J80" s="24">
        <f t="shared" si="31"/>
        <v>0</v>
      </c>
      <c r="K80" s="24">
        <f t="shared" si="31"/>
        <v>0</v>
      </c>
      <c r="L80" s="24">
        <f t="shared" si="31"/>
        <v>0</v>
      </c>
      <c r="M80" s="24">
        <f t="shared" si="31"/>
        <v>0</v>
      </c>
      <c r="N80" s="24">
        <f t="shared" si="31"/>
        <v>0</v>
      </c>
      <c r="O80" s="24">
        <f t="shared" si="31"/>
        <v>0</v>
      </c>
      <c r="P80" s="24">
        <f t="shared" si="31"/>
        <v>0</v>
      </c>
      <c r="Q80" s="24">
        <f t="shared" si="31"/>
        <v>0</v>
      </c>
      <c r="R80" s="24">
        <f t="shared" ref="R80" si="32">R81</f>
        <v>0</v>
      </c>
    </row>
    <row r="81" spans="3:18" x14ac:dyDescent="0.25">
      <c r="C81" s="4" t="s">
        <v>75</v>
      </c>
      <c r="D81" s="5">
        <v>0</v>
      </c>
      <c r="E81" s="5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5">
        <v>0</v>
      </c>
      <c r="R81" s="13">
        <f t="shared" si="27"/>
        <v>0</v>
      </c>
    </row>
    <row r="82" spans="3:18" x14ac:dyDescent="0.25">
      <c r="C82" s="6" t="s">
        <v>65</v>
      </c>
      <c r="D82" s="15">
        <f>D9+D15+D25+D35+D44+D51+D61+D66+D69+D74+D77+D80</f>
        <v>941351664.99000001</v>
      </c>
      <c r="E82" s="15">
        <f>E9+E15+E25+E35+E44+E51+E61+E66+E69+E74+E77+E80</f>
        <v>0</v>
      </c>
      <c r="F82" s="15">
        <f>F9+F15+F25+F35+F44+F51+F61+F66+F69+F77</f>
        <v>43794725</v>
      </c>
      <c r="G82" s="15">
        <f t="shared" ref="G82:L82" si="33">G9+G15+G25+G35+G44+G51+G61+G66+G69+G77</f>
        <v>55994731.670000002</v>
      </c>
      <c r="H82" s="15">
        <f t="shared" si="33"/>
        <v>46712286.009999998</v>
      </c>
      <c r="I82" s="15">
        <f t="shared" si="33"/>
        <v>47032523.24000001</v>
      </c>
      <c r="J82" s="15">
        <f t="shared" si="33"/>
        <v>79807351.400000006</v>
      </c>
      <c r="K82" s="15">
        <f t="shared" si="33"/>
        <v>56912679.610885002</v>
      </c>
      <c r="L82" s="15">
        <f t="shared" si="33"/>
        <v>85382139</v>
      </c>
      <c r="M82" s="15">
        <f>M9+M15+M25+M35+M44+M51+M61+M66+M69+M77</f>
        <v>62286704</v>
      </c>
      <c r="N82" s="15">
        <f t="shared" ref="N82:P82" si="34">N9+N15+N25+N35+N44+N51+N61+N66+N69+N77</f>
        <v>56830633</v>
      </c>
      <c r="O82" s="15">
        <f t="shared" si="34"/>
        <v>107603233</v>
      </c>
      <c r="P82" s="15">
        <f t="shared" si="34"/>
        <v>63647468</v>
      </c>
      <c r="Q82" s="15">
        <f>Q9+Q15+Q25+Q35+Q44+Q51+Q61+Q66+Q69+Q74+Q77+Q80</f>
        <v>0</v>
      </c>
      <c r="R82" s="15">
        <f>SUM(F82:Q82)</f>
        <v>706004473.93088508</v>
      </c>
    </row>
    <row r="83" spans="3:18" x14ac:dyDescent="0.25">
      <c r="E83" s="5"/>
    </row>
    <row r="84" spans="3:18" x14ac:dyDescent="0.25">
      <c r="E84" s="16"/>
      <c r="G84" s="13"/>
    </row>
    <row r="87" spans="3:18" x14ac:dyDescent="0.25">
      <c r="C87" t="s">
        <v>95</v>
      </c>
      <c r="D87" t="s">
        <v>96</v>
      </c>
    </row>
    <row r="88" spans="3:18" x14ac:dyDescent="0.25">
      <c r="C88" s="14" t="s">
        <v>97</v>
      </c>
      <c r="D88" t="s">
        <v>106</v>
      </c>
    </row>
    <row r="89" spans="3:18" x14ac:dyDescent="0.25">
      <c r="C89" t="s">
        <v>98</v>
      </c>
      <c r="D89" t="s">
        <v>105</v>
      </c>
    </row>
    <row r="92" spans="3:18" ht="15.75" thickBot="1" x14ac:dyDescent="0.3"/>
    <row r="93" spans="3:18" ht="15.75" thickBot="1" x14ac:dyDescent="0.3">
      <c r="C93" s="33" t="s">
        <v>104</v>
      </c>
      <c r="D93" s="34"/>
      <c r="E93" s="35"/>
    </row>
    <row r="94" spans="3:18" ht="15.75" thickBot="1" x14ac:dyDescent="0.3">
      <c r="C94" s="33" t="s">
        <v>103</v>
      </c>
      <c r="D94" s="34"/>
      <c r="E94" s="35"/>
    </row>
    <row r="95" spans="3:18" x14ac:dyDescent="0.25">
      <c r="C95" s="27" t="s">
        <v>102</v>
      </c>
      <c r="D95" s="28"/>
      <c r="E95" s="29"/>
    </row>
    <row r="96" spans="3:18" x14ac:dyDescent="0.25">
      <c r="C96" s="27" t="s">
        <v>100</v>
      </c>
      <c r="D96" s="28"/>
      <c r="E96" s="29"/>
    </row>
    <row r="97" spans="3:5" ht="15.75" thickBot="1" x14ac:dyDescent="0.3">
      <c r="C97" s="30" t="s">
        <v>101</v>
      </c>
      <c r="D97" s="31"/>
      <c r="E97" s="32"/>
    </row>
  </sheetData>
  <mergeCells count="8">
    <mergeCell ref="C4:R4"/>
    <mergeCell ref="F6:R6"/>
    <mergeCell ref="C1:R1"/>
    <mergeCell ref="C6:C7"/>
    <mergeCell ref="D6:D7"/>
    <mergeCell ref="E6:E7"/>
    <mergeCell ref="C2:R2"/>
    <mergeCell ref="C3:R3"/>
  </mergeCells>
  <printOptions horizontalCentered="1"/>
  <pageMargins left="0" right="0" top="0.35433070866141736" bottom="0" header="0.31496062992125984" footer="0.31496062992125984"/>
  <pageSetup scale="46" orientation="landscape" r:id="rId1"/>
  <rowBreaks count="1" manualBreakCount="1">
    <brk id="50" min="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Antonio Casanovas Díaz</cp:lastModifiedBy>
  <cp:lastPrinted>2022-12-08T13:48:18Z</cp:lastPrinted>
  <dcterms:created xsi:type="dcterms:W3CDTF">2021-07-29T18:58:50Z</dcterms:created>
  <dcterms:modified xsi:type="dcterms:W3CDTF">2022-12-09T17:55:02Z</dcterms:modified>
</cp:coreProperties>
</file>